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922EE73-26FD-412C-895C-689B99963809}" xr6:coauthVersionLast="47" xr6:coauthVersionMax="47" xr10:uidLastSave="{00000000-0000-0000-0000-000000000000}"/>
  <bookViews>
    <workbookView xWindow="-120" yWindow="-120" windowWidth="29040" windowHeight="15840" xr2:uid="{2894ED9A-40DD-4821-8722-3A1B962AC6A0}"/>
  </bookViews>
  <sheets>
    <sheet name="IS" sheetId="1" r:id="rId1"/>
    <sheet name="B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2" l="1"/>
  <c r="H35" i="2"/>
  <c r="H34" i="2"/>
  <c r="H26" i="2"/>
  <c r="H25" i="2"/>
  <c r="F24" i="2"/>
  <c r="F16" i="2"/>
  <c r="F13" i="2"/>
  <c r="H8" i="2"/>
  <c r="F8" i="2"/>
  <c r="D8" i="2"/>
  <c r="H7" i="2"/>
  <c r="H6" i="2"/>
  <c r="H33" i="1"/>
  <c r="H32" i="1"/>
  <c r="H19" i="1"/>
  <c r="H14" i="1"/>
  <c r="H13" i="1"/>
  <c r="F12" i="1"/>
  <c r="F10" i="1"/>
  <c r="H6" i="1"/>
  <c r="F6" i="2"/>
  <c r="F32" i="1"/>
  <c r="V21" i="2"/>
  <c r="H5" i="2"/>
  <c r="N14" i="2"/>
  <c r="F5" i="2"/>
  <c r="Q16" i="2"/>
  <c r="T13" i="2"/>
  <c r="T14" i="2" s="1"/>
  <c r="D13" i="2"/>
  <c r="O32" i="1"/>
  <c r="D12" i="2"/>
  <c r="F15" i="2"/>
  <c r="D5" i="2"/>
  <c r="H36" i="2"/>
  <c r="D9" i="1"/>
  <c r="F25" i="1"/>
  <c r="F26" i="1"/>
  <c r="O7" i="1"/>
  <c r="L7" i="1"/>
</calcChain>
</file>

<file path=xl/sharedStrings.xml><?xml version="1.0" encoding="utf-8"?>
<sst xmlns="http://schemas.openxmlformats.org/spreadsheetml/2006/main" count="122" uniqueCount="66">
  <si>
    <t>Jacky Wong</t>
    <phoneticPr fontId="1" type="noConversion"/>
  </si>
  <si>
    <t>Income Statement for the year ended 31 March 2012</t>
    <phoneticPr fontId="1" type="noConversion"/>
  </si>
  <si>
    <t>$</t>
    <phoneticPr fontId="1" type="noConversion"/>
  </si>
  <si>
    <t>Statement of Financial Position as at 31 March 2012</t>
    <phoneticPr fontId="1" type="noConversion"/>
  </si>
  <si>
    <t>Financed by</t>
    <phoneticPr fontId="1" type="noConversion"/>
  </si>
  <si>
    <t>Capital</t>
    <phoneticPr fontId="1" type="noConversion"/>
  </si>
  <si>
    <t>Add: Net profit</t>
    <phoneticPr fontId="1" type="noConversion"/>
  </si>
  <si>
    <t>Less: Drawings</t>
    <phoneticPr fontId="1" type="noConversion"/>
  </si>
  <si>
    <t>Sales</t>
    <phoneticPr fontId="1" type="noConversion"/>
  </si>
  <si>
    <t>Less: Returns inwards</t>
    <phoneticPr fontId="1" type="noConversion"/>
  </si>
  <si>
    <t>Less: Cost of goods sold</t>
    <phoneticPr fontId="1" type="noConversion"/>
  </si>
  <si>
    <t>Opening stock</t>
    <phoneticPr fontId="1" type="noConversion"/>
  </si>
  <si>
    <t>Purchases</t>
    <phoneticPr fontId="1" type="noConversion"/>
  </si>
  <si>
    <t>Less: Returns outwards</t>
    <phoneticPr fontId="1" type="noConversion"/>
  </si>
  <si>
    <t>Carriage inwards</t>
    <phoneticPr fontId="1" type="noConversion"/>
  </si>
  <si>
    <t>Less:</t>
    <phoneticPr fontId="1" type="noConversion"/>
  </si>
  <si>
    <t>Other expenses</t>
    <phoneticPr fontId="1" type="noConversion"/>
  </si>
  <si>
    <t>Carriage outwards</t>
    <phoneticPr fontId="1" type="noConversion"/>
  </si>
  <si>
    <t>Discount allowed</t>
    <phoneticPr fontId="1" type="noConversion"/>
  </si>
  <si>
    <t>Add:</t>
    <phoneticPr fontId="1" type="noConversion"/>
  </si>
  <si>
    <t>Other income</t>
    <phoneticPr fontId="1" type="noConversion"/>
  </si>
  <si>
    <t>Discount received</t>
    <phoneticPr fontId="1" type="noConversion"/>
  </si>
  <si>
    <t>Non-current assets</t>
    <phoneticPr fontId="1" type="noConversion"/>
  </si>
  <si>
    <t>Cost</t>
    <phoneticPr fontId="1" type="noConversion"/>
  </si>
  <si>
    <t>Accumulated depreciation</t>
    <phoneticPr fontId="1" type="noConversion"/>
  </si>
  <si>
    <t>Net book value</t>
    <phoneticPr fontId="1" type="noConversion"/>
  </si>
  <si>
    <t>Plant and machinery</t>
    <phoneticPr fontId="1" type="noConversion"/>
  </si>
  <si>
    <t>Motor vehicles</t>
    <phoneticPr fontId="1" type="noConversion"/>
  </si>
  <si>
    <t>Freehold premises</t>
    <phoneticPr fontId="1" type="noConversion"/>
  </si>
  <si>
    <t>Interest received</t>
    <phoneticPr fontId="1" type="noConversion"/>
  </si>
  <si>
    <t>Interest expenses</t>
    <phoneticPr fontId="1" type="noConversion"/>
  </si>
  <si>
    <t>Inventory</t>
    <phoneticPr fontId="1" type="noConversion"/>
  </si>
  <si>
    <t>Balance b/d</t>
    <phoneticPr fontId="1" type="noConversion"/>
  </si>
  <si>
    <t>1/4</t>
    <phoneticPr fontId="1" type="noConversion"/>
  </si>
  <si>
    <t>31/3</t>
    <phoneticPr fontId="1" type="noConversion"/>
  </si>
  <si>
    <t>Profit and loss</t>
    <phoneticPr fontId="1" type="noConversion"/>
  </si>
  <si>
    <t>Less: Closing stock</t>
    <phoneticPr fontId="1" type="noConversion"/>
  </si>
  <si>
    <t>Current assets</t>
    <phoneticPr fontId="1" type="noConversion"/>
  </si>
  <si>
    <t>Balalnce c/d</t>
    <phoneticPr fontId="1" type="noConversion"/>
  </si>
  <si>
    <t>Bank and cash</t>
    <phoneticPr fontId="1" type="noConversion"/>
  </si>
  <si>
    <t>Wages</t>
    <phoneticPr fontId="1" type="noConversion"/>
  </si>
  <si>
    <t>Rent and rates</t>
    <phoneticPr fontId="1" type="noConversion"/>
  </si>
  <si>
    <t>Accounts receviable</t>
    <phoneticPr fontId="1" type="noConversion"/>
  </si>
  <si>
    <t>Less: Allowance for doubtful account</t>
    <phoneticPr fontId="1" type="noConversion"/>
  </si>
  <si>
    <t>Allowance for doubtful account</t>
    <phoneticPr fontId="1" type="noConversion"/>
  </si>
  <si>
    <t xml:space="preserve">Less: </t>
    <phoneticPr fontId="1" type="noConversion"/>
  </si>
  <si>
    <t>Current liabilities</t>
    <phoneticPr fontId="1" type="noConversion"/>
  </si>
  <si>
    <t>Accounts payable</t>
    <phoneticPr fontId="1" type="noConversion"/>
  </si>
  <si>
    <t>Light and heat</t>
    <phoneticPr fontId="1" type="noConversion"/>
  </si>
  <si>
    <t>Stationery</t>
    <phoneticPr fontId="1" type="noConversion"/>
  </si>
  <si>
    <t>Accrued expenses</t>
    <phoneticPr fontId="1" type="noConversion"/>
  </si>
  <si>
    <t>Prepaid expenses</t>
    <phoneticPr fontId="1" type="noConversion"/>
  </si>
  <si>
    <t>Disposal</t>
    <phoneticPr fontId="1" type="noConversion"/>
  </si>
  <si>
    <t>Accumulated depreciation - Machinery</t>
    <phoneticPr fontId="1" type="noConversion"/>
  </si>
  <si>
    <t>Cash</t>
    <phoneticPr fontId="1" type="noConversion"/>
  </si>
  <si>
    <t>Loss on disposal</t>
    <phoneticPr fontId="1" type="noConversion"/>
  </si>
  <si>
    <t>Bad debts</t>
    <phoneticPr fontId="1" type="noConversion"/>
  </si>
  <si>
    <t>Balance c/d</t>
    <phoneticPr fontId="1" type="noConversion"/>
  </si>
  <si>
    <t>Increase in allowance for doubtful account</t>
    <phoneticPr fontId="1" type="noConversion"/>
  </si>
  <si>
    <t>Depreciation charge - Plant and machinery</t>
    <phoneticPr fontId="1" type="noConversion"/>
  </si>
  <si>
    <t>balance c/d</t>
    <phoneticPr fontId="1" type="noConversion"/>
  </si>
  <si>
    <t>AD</t>
    <phoneticPr fontId="1" type="noConversion"/>
  </si>
  <si>
    <t>Depreciation charge - Motor vehicles</t>
    <phoneticPr fontId="1" type="noConversion"/>
  </si>
  <si>
    <t>Gross profit</t>
    <phoneticPr fontId="1" type="noConversion"/>
  </si>
  <si>
    <t>Net profit</t>
    <phoneticPr fontId="1" type="noConversion"/>
  </si>
  <si>
    <t>Net current asset / working capital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</si>
</sst>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38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quotePrefix="1" applyFont="1">
      <alignment vertical="center"/>
    </xf>
    <xf numFmtId="0" fontId="2" fillId="0" borderId="3" xfId="0" quotePrefix="1" applyFont="1" applyBorder="1">
      <alignment vertical="center"/>
    </xf>
    <xf numFmtId="38" fontId="2" fillId="2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4" xfId="0" applyFont="1" applyFill="1" applyBorder="1">
      <alignment vertical="center"/>
    </xf>
    <xf numFmtId="0" fontId="2" fillId="3" borderId="0" xfId="0" applyFont="1" applyFill="1">
      <alignment vertical="center"/>
    </xf>
    <xf numFmtId="38" fontId="2" fillId="3" borderId="0" xfId="0" applyNumberFormat="1" applyFont="1" applyFill="1">
      <alignment vertical="center"/>
    </xf>
    <xf numFmtId="17" fontId="2" fillId="0" borderId="3" xfId="0" quotePrefix="1" applyNumberFormat="1" applyFont="1" applyBorder="1">
      <alignment vertical="center"/>
    </xf>
    <xf numFmtId="0" fontId="2" fillId="0" borderId="5" xfId="0" applyFont="1" applyBorder="1">
      <alignment vertical="center"/>
    </xf>
    <xf numFmtId="38" fontId="2" fillId="0" borderId="1" xfId="0" applyNumberFormat="1" applyFont="1" applyBorder="1">
      <alignment vertical="center"/>
    </xf>
    <xf numFmtId="38" fontId="4" fillId="4" borderId="1" xfId="0" applyNumberFormat="1" applyFont="1" applyFill="1" applyBorder="1">
      <alignment vertical="center"/>
    </xf>
    <xf numFmtId="38" fontId="2" fillId="0" borderId="5" xfId="0" applyNumberFormat="1" applyFont="1" applyBorder="1">
      <alignment vertical="center"/>
    </xf>
    <xf numFmtId="38" fontId="2" fillId="0" borderId="6" xfId="0" applyNumberFormat="1" applyFont="1" applyBorder="1">
      <alignment vertical="center"/>
    </xf>
    <xf numFmtId="38" fontId="2" fillId="0" borderId="0" xfId="0" applyNumberFormat="1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900F3-A5E9-404F-A063-05A0CCE82797}">
  <dimension ref="A1:O34"/>
  <sheetViews>
    <sheetView tabSelected="1" workbookViewId="0">
      <selection activeCell="H21" sqref="H21"/>
    </sheetView>
  </sheetViews>
  <sheetFormatPr defaultRowHeight="15.75" x14ac:dyDescent="0.25"/>
  <cols>
    <col min="1" max="1" width="5.5" style="1" customWidth="1"/>
    <col min="2" max="2" width="18.625" style="1" customWidth="1"/>
    <col min="3" max="3" width="4.125" style="1" customWidth="1"/>
    <col min="4" max="4" width="9" style="2"/>
    <col min="5" max="5" width="6" style="2" customWidth="1"/>
    <col min="6" max="6" width="9" style="2"/>
    <col min="7" max="7" width="3.625" style="2" customWidth="1"/>
    <col min="8" max="8" width="9" style="2"/>
    <col min="9" max="9" width="9" style="1"/>
    <col min="10" max="10" width="5.5" style="1" bestFit="1" customWidth="1"/>
    <col min="11" max="11" width="12.5" style="1" customWidth="1"/>
    <col min="12" max="12" width="6.5" style="1" customWidth="1"/>
    <col min="13" max="13" width="5.5" style="1" bestFit="1" customWidth="1"/>
    <col min="14" max="14" width="12.5" style="1" bestFit="1" customWidth="1"/>
    <col min="15" max="15" width="6.375" style="1" customWidth="1"/>
    <col min="16" max="16384" width="9" style="1"/>
  </cols>
  <sheetData>
    <row r="1" spans="1:15" x14ac:dyDescent="0.25">
      <c r="A1" s="4" t="s">
        <v>0</v>
      </c>
      <c r="B1" s="4"/>
      <c r="C1" s="4"/>
      <c r="D1" s="4"/>
      <c r="E1" s="4"/>
      <c r="F1" s="4"/>
      <c r="G1" s="4"/>
      <c r="H1" s="4"/>
    </row>
    <row r="2" spans="1:15" x14ac:dyDescent="0.25">
      <c r="A2" s="5" t="s">
        <v>1</v>
      </c>
      <c r="B2" s="5"/>
      <c r="C2" s="5"/>
      <c r="D2" s="5"/>
      <c r="E2" s="5"/>
      <c r="F2" s="5"/>
      <c r="G2" s="5"/>
      <c r="H2" s="5"/>
      <c r="J2" s="5" t="s">
        <v>31</v>
      </c>
      <c r="K2" s="5"/>
      <c r="L2" s="5"/>
      <c r="M2" s="5"/>
      <c r="N2" s="5"/>
      <c r="O2" s="5"/>
    </row>
    <row r="3" spans="1:15" x14ac:dyDescent="0.25">
      <c r="D3" s="2" t="s">
        <v>2</v>
      </c>
      <c r="F3" s="2" t="s">
        <v>2</v>
      </c>
      <c r="H3" s="2" t="s">
        <v>2</v>
      </c>
      <c r="J3" s="1">
        <v>2011</v>
      </c>
      <c r="L3" s="1" t="s">
        <v>2</v>
      </c>
      <c r="M3" s="7">
        <v>2012</v>
      </c>
      <c r="O3" s="1" t="s">
        <v>2</v>
      </c>
    </row>
    <row r="4" spans="1:15" x14ac:dyDescent="0.25">
      <c r="A4" s="1" t="s">
        <v>8</v>
      </c>
      <c r="H4" s="2">
        <v>62170</v>
      </c>
      <c r="J4" s="9" t="s">
        <v>33</v>
      </c>
      <c r="K4" s="1" t="s">
        <v>32</v>
      </c>
      <c r="L4" s="1">
        <v>4670</v>
      </c>
      <c r="M4" s="10" t="s">
        <v>34</v>
      </c>
      <c r="N4" s="1" t="s">
        <v>35</v>
      </c>
      <c r="O4" s="6">
        <v>4670</v>
      </c>
    </row>
    <row r="5" spans="1:15" x14ac:dyDescent="0.25">
      <c r="A5" s="1" t="s">
        <v>9</v>
      </c>
      <c r="H5" s="19">
        <v>-3260</v>
      </c>
      <c r="J5" s="1">
        <v>2012</v>
      </c>
      <c r="M5" s="8"/>
    </row>
    <row r="6" spans="1:15" x14ac:dyDescent="0.25">
      <c r="H6" s="2">
        <f>+H4+H5</f>
        <v>58910</v>
      </c>
      <c r="J6" s="9" t="s">
        <v>34</v>
      </c>
      <c r="K6" s="1" t="s">
        <v>35</v>
      </c>
      <c r="L6" s="13">
        <v>3690</v>
      </c>
      <c r="M6" s="10" t="s">
        <v>34</v>
      </c>
      <c r="N6" s="1" t="s">
        <v>38</v>
      </c>
      <c r="O6" s="1">
        <v>3690</v>
      </c>
    </row>
    <row r="7" spans="1:15" ht="16.5" thickBot="1" x14ac:dyDescent="0.3">
      <c r="A7" s="1" t="s">
        <v>10</v>
      </c>
      <c r="J7" s="9"/>
      <c r="L7" s="14">
        <f>SUM(L4:L6)</f>
        <v>8360</v>
      </c>
      <c r="M7" s="10"/>
      <c r="O7" s="14">
        <f>SUM(O4:O6)</f>
        <v>8360</v>
      </c>
    </row>
    <row r="8" spans="1:15" ht="16.5" thickTop="1" x14ac:dyDescent="0.25">
      <c r="B8" s="1" t="s">
        <v>11</v>
      </c>
      <c r="F8" s="11">
        <v>4670</v>
      </c>
      <c r="M8" s="8"/>
    </row>
    <row r="9" spans="1:15" x14ac:dyDescent="0.25">
      <c r="B9" s="1" t="s">
        <v>12</v>
      </c>
      <c r="D9" s="2">
        <f>34260-350</f>
        <v>33910</v>
      </c>
      <c r="J9" s="9" t="s">
        <v>33</v>
      </c>
      <c r="K9" s="1" t="s">
        <v>32</v>
      </c>
      <c r="L9" s="15">
        <v>3690</v>
      </c>
      <c r="M9" s="8"/>
    </row>
    <row r="10" spans="1:15" x14ac:dyDescent="0.25">
      <c r="B10" s="1" t="s">
        <v>13</v>
      </c>
      <c r="D10" s="19">
        <v>-2140</v>
      </c>
      <c r="F10" s="2">
        <f>+D9+D10</f>
        <v>31770</v>
      </c>
      <c r="M10" s="8"/>
    </row>
    <row r="11" spans="1:15" x14ac:dyDescent="0.25">
      <c r="B11" s="1" t="s">
        <v>14</v>
      </c>
      <c r="F11" s="19">
        <v>730</v>
      </c>
    </row>
    <row r="12" spans="1:15" x14ac:dyDescent="0.25">
      <c r="F12" s="2">
        <f>+F8+F10+F11</f>
        <v>37170</v>
      </c>
    </row>
    <row r="13" spans="1:15" x14ac:dyDescent="0.25">
      <c r="B13" s="1" t="s">
        <v>36</v>
      </c>
      <c r="F13" s="20">
        <v>-3690</v>
      </c>
      <c r="H13" s="19">
        <f>+F12+F13</f>
        <v>33480</v>
      </c>
    </row>
    <row r="14" spans="1:15" x14ac:dyDescent="0.25">
      <c r="A14" s="1" t="s">
        <v>63</v>
      </c>
      <c r="H14" s="2">
        <f>+H6-H13</f>
        <v>25430</v>
      </c>
    </row>
    <row r="16" spans="1:15" x14ac:dyDescent="0.25">
      <c r="A16" s="1" t="s">
        <v>19</v>
      </c>
      <c r="B16" s="1" t="s">
        <v>20</v>
      </c>
    </row>
    <row r="17" spans="1:15" x14ac:dyDescent="0.25">
      <c r="B17" s="1" t="s">
        <v>21</v>
      </c>
      <c r="H17" s="2">
        <v>1970</v>
      </c>
    </row>
    <row r="18" spans="1:15" x14ac:dyDescent="0.25">
      <c r="B18" s="1" t="s">
        <v>29</v>
      </c>
      <c r="H18" s="19">
        <v>460</v>
      </c>
      <c r="J18" s="5" t="s">
        <v>35</v>
      </c>
      <c r="K18" s="5"/>
      <c r="L18" s="5"/>
      <c r="M18" s="5"/>
      <c r="N18" s="5"/>
      <c r="O18" s="5"/>
    </row>
    <row r="19" spans="1:15" x14ac:dyDescent="0.25">
      <c r="H19" s="2">
        <f>+H14+H17+H18</f>
        <v>27860</v>
      </c>
      <c r="J19" s="7">
        <v>2012</v>
      </c>
      <c r="L19" s="1" t="s">
        <v>2</v>
      </c>
      <c r="M19" s="7">
        <v>2012</v>
      </c>
      <c r="O19" s="1" t="s">
        <v>2</v>
      </c>
    </row>
    <row r="20" spans="1:15" x14ac:dyDescent="0.25">
      <c r="A20" s="1" t="s">
        <v>15</v>
      </c>
      <c r="B20" s="3" t="s">
        <v>16</v>
      </c>
      <c r="J20" s="10" t="s">
        <v>34</v>
      </c>
      <c r="K20" s="1" t="s">
        <v>31</v>
      </c>
      <c r="L20" s="1">
        <v>4670</v>
      </c>
      <c r="M20" s="10" t="s">
        <v>34</v>
      </c>
      <c r="N20" s="1" t="s">
        <v>31</v>
      </c>
      <c r="O20" s="12">
        <v>3690</v>
      </c>
    </row>
    <row r="21" spans="1:15" x14ac:dyDescent="0.25">
      <c r="B21" s="1" t="s">
        <v>17</v>
      </c>
      <c r="F21" s="2">
        <v>420</v>
      </c>
      <c r="K21" s="1" t="s">
        <v>12</v>
      </c>
      <c r="L21" s="1">
        <v>34260</v>
      </c>
      <c r="M21" s="8"/>
    </row>
    <row r="22" spans="1:15" x14ac:dyDescent="0.25">
      <c r="B22" s="1" t="s">
        <v>18</v>
      </c>
      <c r="F22" s="2">
        <v>1480</v>
      </c>
      <c r="M22" s="8"/>
    </row>
    <row r="23" spans="1:15" x14ac:dyDescent="0.25">
      <c r="B23" s="1" t="s">
        <v>30</v>
      </c>
      <c r="F23" s="2">
        <v>1000</v>
      </c>
      <c r="M23" s="8"/>
    </row>
    <row r="24" spans="1:15" x14ac:dyDescent="0.25">
      <c r="B24" s="1" t="s">
        <v>40</v>
      </c>
      <c r="F24" s="2">
        <v>7180</v>
      </c>
      <c r="M24" s="8"/>
    </row>
    <row r="25" spans="1:15" x14ac:dyDescent="0.25">
      <c r="B25" s="1" t="s">
        <v>41</v>
      </c>
      <c r="F25" s="2">
        <f>4300-210</f>
        <v>4090</v>
      </c>
      <c r="M25" s="8"/>
    </row>
    <row r="26" spans="1:15" x14ac:dyDescent="0.25">
      <c r="B26" s="1" t="s">
        <v>48</v>
      </c>
      <c r="F26" s="2">
        <f>2640+130</f>
        <v>2770</v>
      </c>
    </row>
    <row r="27" spans="1:15" x14ac:dyDescent="0.25">
      <c r="B27" s="1" t="s">
        <v>49</v>
      </c>
      <c r="F27" s="2">
        <v>450</v>
      </c>
    </row>
    <row r="28" spans="1:15" x14ac:dyDescent="0.25">
      <c r="B28" s="1" t="s">
        <v>55</v>
      </c>
      <c r="F28" s="2">
        <v>300</v>
      </c>
      <c r="J28" s="5" t="s">
        <v>44</v>
      </c>
      <c r="K28" s="5"/>
      <c r="L28" s="5"/>
      <c r="M28" s="5"/>
      <c r="N28" s="5"/>
      <c r="O28" s="5"/>
    </row>
    <row r="29" spans="1:15" x14ac:dyDescent="0.25">
      <c r="B29" s="1" t="s">
        <v>56</v>
      </c>
      <c r="F29" s="2">
        <v>370</v>
      </c>
      <c r="J29" s="7">
        <v>2012</v>
      </c>
      <c r="L29" s="1" t="s">
        <v>2</v>
      </c>
      <c r="M29" s="7">
        <v>2011</v>
      </c>
      <c r="O29" s="1" t="s">
        <v>2</v>
      </c>
    </row>
    <row r="30" spans="1:15" x14ac:dyDescent="0.25">
      <c r="B30" s="1" t="s">
        <v>58</v>
      </c>
      <c r="F30" s="2">
        <v>240</v>
      </c>
      <c r="J30" s="10" t="s">
        <v>34</v>
      </c>
      <c r="K30" s="1" t="s">
        <v>57</v>
      </c>
      <c r="L30" s="1">
        <v>770</v>
      </c>
      <c r="M30" s="10" t="s">
        <v>33</v>
      </c>
      <c r="N30" s="1" t="s">
        <v>32</v>
      </c>
      <c r="O30" s="12">
        <v>530</v>
      </c>
    </row>
    <row r="31" spans="1:15" x14ac:dyDescent="0.25">
      <c r="B31" s="1" t="s">
        <v>59</v>
      </c>
      <c r="F31" s="2">
        <v>1425</v>
      </c>
      <c r="M31" s="8">
        <v>2012</v>
      </c>
    </row>
    <row r="32" spans="1:15" x14ac:dyDescent="0.25">
      <c r="B32" s="1" t="s">
        <v>62</v>
      </c>
      <c r="F32" s="19">
        <f>9290*0.2</f>
        <v>1858</v>
      </c>
      <c r="H32" s="19">
        <f>SUM(F21:F32)</f>
        <v>21583</v>
      </c>
      <c r="M32" s="10" t="s">
        <v>34</v>
      </c>
      <c r="N32" s="1" t="s">
        <v>35</v>
      </c>
      <c r="O32" s="1">
        <f>770-530</f>
        <v>240</v>
      </c>
    </row>
    <row r="33" spans="1:13" ht="16.5" thickBot="1" x14ac:dyDescent="0.3">
      <c r="A33" s="1" t="s">
        <v>64</v>
      </c>
      <c r="H33" s="21">
        <f>+H19-H32</f>
        <v>6277</v>
      </c>
      <c r="M33" s="8"/>
    </row>
    <row r="34" spans="1:13" ht="16.5" thickTop="1" x14ac:dyDescent="0.25">
      <c r="M34" s="8"/>
    </row>
  </sheetData>
  <mergeCells count="5">
    <mergeCell ref="J2:O2"/>
    <mergeCell ref="J18:O18"/>
    <mergeCell ref="J28:O28"/>
    <mergeCell ref="A1:H1"/>
    <mergeCell ref="A2:H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5C9BD-BA43-4B5C-8631-D74B25769F28}">
  <dimension ref="A1:W38"/>
  <sheetViews>
    <sheetView topLeftCell="A13" workbookViewId="0">
      <selection activeCell="G20" sqref="G20"/>
    </sheetView>
  </sheetViews>
  <sheetFormatPr defaultRowHeight="15.75" x14ac:dyDescent="0.25"/>
  <cols>
    <col min="1" max="1" width="6.625" style="1" customWidth="1"/>
    <col min="2" max="2" width="24.875" style="1" customWidth="1"/>
    <col min="3" max="3" width="9" style="1"/>
    <col min="4" max="4" width="9" style="2"/>
    <col min="5" max="5" width="3.75" style="2" customWidth="1"/>
    <col min="6" max="6" width="9" style="2"/>
    <col min="7" max="7" width="3.25" style="2" customWidth="1"/>
    <col min="8" max="8" width="9" style="2"/>
    <col min="9" max="11" width="9" style="1"/>
    <col min="12" max="12" width="5.5" style="1" bestFit="1" customWidth="1"/>
    <col min="13" max="13" width="12.625" style="1" customWidth="1"/>
    <col min="14" max="14" width="9" style="1"/>
    <col min="15" max="15" width="5.625" style="1" customWidth="1"/>
    <col min="16" max="16" width="16.125" style="1" customWidth="1"/>
    <col min="17" max="16384" width="9" style="1"/>
  </cols>
  <sheetData>
    <row r="1" spans="1:20" x14ac:dyDescent="0.25">
      <c r="A1" s="1" t="s">
        <v>0</v>
      </c>
    </row>
    <row r="2" spans="1:20" x14ac:dyDescent="0.25">
      <c r="A2" s="1" t="s">
        <v>3</v>
      </c>
      <c r="L2" s="5" t="s">
        <v>26</v>
      </c>
      <c r="M2" s="5"/>
      <c r="N2" s="5"/>
      <c r="O2" s="5"/>
      <c r="P2" s="5"/>
      <c r="Q2" s="5"/>
    </row>
    <row r="3" spans="1:20" x14ac:dyDescent="0.25">
      <c r="D3" s="2" t="s">
        <v>2</v>
      </c>
      <c r="F3" s="2" t="s">
        <v>2</v>
      </c>
      <c r="H3" s="2" t="s">
        <v>2</v>
      </c>
      <c r="L3" s="7">
        <v>2011</v>
      </c>
      <c r="N3" s="1" t="s">
        <v>2</v>
      </c>
      <c r="O3" s="7">
        <v>2012</v>
      </c>
      <c r="Q3" s="1" t="s">
        <v>2</v>
      </c>
    </row>
    <row r="4" spans="1:20" x14ac:dyDescent="0.25">
      <c r="A4" s="3" t="s">
        <v>22</v>
      </c>
      <c r="D4" s="2" t="s">
        <v>23</v>
      </c>
      <c r="F4" s="2" t="s">
        <v>24</v>
      </c>
      <c r="H4" s="2" t="s">
        <v>25</v>
      </c>
      <c r="L4" s="10" t="s">
        <v>33</v>
      </c>
      <c r="M4" s="1" t="s">
        <v>32</v>
      </c>
      <c r="N4" s="1">
        <v>11350</v>
      </c>
      <c r="O4" s="10" t="s">
        <v>34</v>
      </c>
      <c r="P4" s="1" t="s">
        <v>52</v>
      </c>
      <c r="Q4" s="12">
        <v>2000</v>
      </c>
    </row>
    <row r="5" spans="1:20" x14ac:dyDescent="0.25">
      <c r="A5" s="1" t="s">
        <v>26</v>
      </c>
      <c r="D5" s="2">
        <f>11350-2000</f>
        <v>9350</v>
      </c>
      <c r="F5" s="2">
        <f>4150-500+1425</f>
        <v>5075</v>
      </c>
      <c r="H5" s="2">
        <f>+D5-F5</f>
        <v>4275</v>
      </c>
      <c r="O5" s="8"/>
      <c r="P5" s="1" t="s">
        <v>57</v>
      </c>
      <c r="Q5" s="1">
        <v>9350</v>
      </c>
    </row>
    <row r="6" spans="1:20" x14ac:dyDescent="0.25">
      <c r="A6" s="1" t="s">
        <v>27</v>
      </c>
      <c r="D6" s="2">
        <v>13290</v>
      </c>
      <c r="F6" s="2">
        <f>2790+1858</f>
        <v>4648</v>
      </c>
      <c r="H6" s="2">
        <f>+D6-F6</f>
        <v>8642</v>
      </c>
      <c r="O6" s="8"/>
    </row>
    <row r="7" spans="1:20" x14ac:dyDescent="0.25">
      <c r="A7" s="1" t="s">
        <v>28</v>
      </c>
      <c r="D7" s="2">
        <v>37000</v>
      </c>
      <c r="H7" s="2">
        <f>+D7</f>
        <v>37000</v>
      </c>
    </row>
    <row r="8" spans="1:20" ht="16.5" thickBot="1" x14ac:dyDescent="0.3">
      <c r="D8" s="21">
        <f>SUM(D5:D7)</f>
        <v>59640</v>
      </c>
      <c r="F8" s="21">
        <f>SUM(F5:F7)</f>
        <v>9723</v>
      </c>
      <c r="H8" s="22">
        <f>SUM(H5:H7)</f>
        <v>49917</v>
      </c>
    </row>
    <row r="9" spans="1:20" ht="16.5" thickTop="1" x14ac:dyDescent="0.25">
      <c r="H9" s="23"/>
    </row>
    <row r="10" spans="1:20" x14ac:dyDescent="0.25">
      <c r="A10" s="3" t="s">
        <v>37</v>
      </c>
    </row>
    <row r="11" spans="1:20" x14ac:dyDescent="0.25">
      <c r="A11" s="1" t="s">
        <v>31</v>
      </c>
      <c r="F11" s="16">
        <v>3690</v>
      </c>
      <c r="L11" s="5" t="s">
        <v>53</v>
      </c>
      <c r="M11" s="5"/>
      <c r="N11" s="5"/>
      <c r="O11" s="5"/>
      <c r="P11" s="5"/>
      <c r="Q11" s="5"/>
    </row>
    <row r="12" spans="1:20" x14ac:dyDescent="0.25">
      <c r="A12" s="1" t="s">
        <v>42</v>
      </c>
      <c r="D12" s="2">
        <f>8070-370</f>
        <v>7700</v>
      </c>
      <c r="L12" s="7"/>
      <c r="N12" s="1" t="s">
        <v>2</v>
      </c>
      <c r="O12" s="7">
        <v>2011</v>
      </c>
      <c r="Q12" s="1" t="s">
        <v>2</v>
      </c>
    </row>
    <row r="13" spans="1:20" x14ac:dyDescent="0.25">
      <c r="A13" s="1" t="s">
        <v>43</v>
      </c>
      <c r="D13" s="19">
        <f>-530-240</f>
        <v>-770</v>
      </c>
      <c r="F13" s="2">
        <f>+D12+D13</f>
        <v>6930</v>
      </c>
      <c r="L13" s="10" t="s">
        <v>34</v>
      </c>
      <c r="M13" s="1" t="s">
        <v>52</v>
      </c>
      <c r="N13" s="1">
        <v>500</v>
      </c>
      <c r="O13" s="10" t="s">
        <v>33</v>
      </c>
      <c r="P13" s="1" t="s">
        <v>32</v>
      </c>
      <c r="Q13" s="12">
        <v>4150</v>
      </c>
      <c r="T13" s="1">
        <f>9350-3650</f>
        <v>5700</v>
      </c>
    </row>
    <row r="14" spans="1:20" x14ac:dyDescent="0.25">
      <c r="A14" s="1" t="s">
        <v>51</v>
      </c>
      <c r="F14" s="2">
        <v>210</v>
      </c>
      <c r="L14" s="10" t="s">
        <v>34</v>
      </c>
      <c r="M14" s="1" t="s">
        <v>60</v>
      </c>
      <c r="N14" s="1">
        <f>5575-500</f>
        <v>5075</v>
      </c>
      <c r="O14" s="8">
        <v>2012</v>
      </c>
      <c r="T14" s="1">
        <f>+T13*0.25</f>
        <v>1425</v>
      </c>
    </row>
    <row r="15" spans="1:20" x14ac:dyDescent="0.25">
      <c r="A15" s="1" t="s">
        <v>39</v>
      </c>
      <c r="F15" s="19">
        <f>2850+1200</f>
        <v>4050</v>
      </c>
      <c r="O15" s="10" t="s">
        <v>34</v>
      </c>
      <c r="P15" s="1" t="s">
        <v>35</v>
      </c>
      <c r="Q15" s="1">
        <v>1425</v>
      </c>
    </row>
    <row r="16" spans="1:20" ht="16.5" thickBot="1" x14ac:dyDescent="0.3">
      <c r="F16" s="2">
        <f>SUM(F11:F15)</f>
        <v>14880</v>
      </c>
      <c r="N16" s="18">
        <v>5575</v>
      </c>
      <c r="Q16" s="18">
        <f>+Q13+Q15</f>
        <v>5575</v>
      </c>
    </row>
    <row r="17" spans="1:23" ht="16.5" thickTop="1" x14ac:dyDescent="0.25"/>
    <row r="18" spans="1:23" x14ac:dyDescent="0.25">
      <c r="V18" s="1" t="s">
        <v>23</v>
      </c>
      <c r="W18" s="1" t="s">
        <v>61</v>
      </c>
    </row>
    <row r="19" spans="1:23" x14ac:dyDescent="0.25">
      <c r="V19" s="1">
        <v>4000</v>
      </c>
      <c r="W19" s="1">
        <v>4000</v>
      </c>
    </row>
    <row r="20" spans="1:23" x14ac:dyDescent="0.25">
      <c r="T20" s="1">
        <v>13290</v>
      </c>
    </row>
    <row r="21" spans="1:23" x14ac:dyDescent="0.25">
      <c r="L21" s="5" t="s">
        <v>52</v>
      </c>
      <c r="M21" s="5"/>
      <c r="N21" s="5"/>
      <c r="O21" s="5"/>
      <c r="P21" s="5"/>
      <c r="Q21" s="5"/>
      <c r="V21" s="1">
        <f>13290-4000</f>
        <v>9290</v>
      </c>
    </row>
    <row r="22" spans="1:23" x14ac:dyDescent="0.25">
      <c r="A22" s="1" t="s">
        <v>45</v>
      </c>
      <c r="B22" s="3" t="s">
        <v>46</v>
      </c>
      <c r="L22" s="7">
        <v>2012</v>
      </c>
      <c r="N22" s="1" t="s">
        <v>2</v>
      </c>
      <c r="O22" s="7">
        <v>2012</v>
      </c>
      <c r="Q22" s="1" t="s">
        <v>2</v>
      </c>
    </row>
    <row r="23" spans="1:23" x14ac:dyDescent="0.25">
      <c r="B23" s="1" t="s">
        <v>47</v>
      </c>
      <c r="D23" s="2">
        <v>4340</v>
      </c>
      <c r="L23" s="10" t="s">
        <v>34</v>
      </c>
      <c r="M23" s="1" t="s">
        <v>26</v>
      </c>
      <c r="N23" s="1">
        <v>2000</v>
      </c>
      <c r="O23" s="17" t="s">
        <v>34</v>
      </c>
      <c r="P23" s="1" t="s">
        <v>24</v>
      </c>
      <c r="Q23" s="12">
        <v>500</v>
      </c>
    </row>
    <row r="24" spans="1:23" x14ac:dyDescent="0.25">
      <c r="B24" s="1" t="s">
        <v>50</v>
      </c>
      <c r="D24" s="19">
        <v>130</v>
      </c>
      <c r="F24" s="19">
        <f>+D23+D24</f>
        <v>4470</v>
      </c>
      <c r="O24" s="17" t="s">
        <v>34</v>
      </c>
      <c r="P24" s="1" t="s">
        <v>54</v>
      </c>
      <c r="Q24" s="1">
        <v>1200</v>
      </c>
    </row>
    <row r="25" spans="1:23" x14ac:dyDescent="0.25">
      <c r="A25" s="1" t="s">
        <v>65</v>
      </c>
      <c r="H25" s="19">
        <f>+F16-F24</f>
        <v>10410</v>
      </c>
      <c r="O25" s="10" t="s">
        <v>34</v>
      </c>
      <c r="P25" s="1" t="s">
        <v>35</v>
      </c>
      <c r="Q25" s="1">
        <v>300</v>
      </c>
    </row>
    <row r="26" spans="1:23" ht="16.5" thickBot="1" x14ac:dyDescent="0.3">
      <c r="H26" s="21">
        <f>+H8+H25</f>
        <v>60327</v>
      </c>
    </row>
    <row r="27" spans="1:23" ht="16.5" thickTop="1" x14ac:dyDescent="0.25"/>
    <row r="32" spans="1:23" x14ac:dyDescent="0.25">
      <c r="A32" s="3" t="s">
        <v>4</v>
      </c>
    </row>
    <row r="33" spans="1:8" x14ac:dyDescent="0.25">
      <c r="A33" s="1" t="s">
        <v>5</v>
      </c>
      <c r="H33" s="2">
        <v>60000</v>
      </c>
    </row>
    <row r="34" spans="1:8" x14ac:dyDescent="0.25">
      <c r="A34" s="1" t="s">
        <v>6</v>
      </c>
      <c r="H34" s="19">
        <f>+IS!H33</f>
        <v>6277</v>
      </c>
    </row>
    <row r="35" spans="1:8" x14ac:dyDescent="0.25">
      <c r="H35" s="2">
        <f>+H33+H34</f>
        <v>66277</v>
      </c>
    </row>
    <row r="36" spans="1:8" x14ac:dyDescent="0.25">
      <c r="A36" s="1" t="s">
        <v>7</v>
      </c>
      <c r="H36" s="2">
        <f>-5600-350</f>
        <v>-5950</v>
      </c>
    </row>
    <row r="37" spans="1:8" ht="16.5" thickBot="1" x14ac:dyDescent="0.3">
      <c r="H37" s="21">
        <f>+H35+H36</f>
        <v>60327</v>
      </c>
    </row>
    <row r="38" spans="1:8" ht="16.5" thickTop="1" x14ac:dyDescent="0.25"/>
  </sheetData>
  <mergeCells count="3">
    <mergeCell ref="L2:Q2"/>
    <mergeCell ref="L11:Q11"/>
    <mergeCell ref="L21:Q21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6EBD2CA6F6C4FA3CCBFB002BEA2DB" ma:contentTypeVersion="4" ma:contentTypeDescription="Create a new document." ma:contentTypeScope="" ma:versionID="626b895e7656563033f8621cca6e4a49">
  <xsd:schema xmlns:xsd="http://www.w3.org/2001/XMLSchema" xmlns:xs="http://www.w3.org/2001/XMLSchema" xmlns:p="http://schemas.microsoft.com/office/2006/metadata/properties" xmlns:ns2="d266cc9a-a848-4fe7-a5c1-77515ca7091c" targetNamespace="http://schemas.microsoft.com/office/2006/metadata/properties" ma:root="true" ma:fieldsID="0e55ce3660a9175966c170220b2f1914" ns2:_="">
    <xsd:import namespace="d266cc9a-a848-4fe7-a5c1-77515ca709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66cc9a-a848-4fe7-a5c1-77515ca709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4E6FB0-D12E-4270-8761-EBC41A3248A3}"/>
</file>

<file path=customXml/itemProps2.xml><?xml version="1.0" encoding="utf-8"?>
<ds:datastoreItem xmlns:ds="http://schemas.openxmlformats.org/officeDocument/2006/customXml" ds:itemID="{6A08A230-473E-41AE-9239-0B99A6DEE7C0}"/>
</file>

<file path=customXml/itemProps3.xml><?xml version="1.0" encoding="utf-8"?>
<ds:datastoreItem xmlns:ds="http://schemas.openxmlformats.org/officeDocument/2006/customXml" ds:itemID="{21C1C515-A849-4C94-8B6E-E186599A4C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IS</vt:lpstr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2021-09-11T08:13:03Z</dcterms:created>
  <dcterms:modified xsi:type="dcterms:W3CDTF">2021-09-11T08:47:24Z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0x0101005E86EBD2CA6F6C4FA3CCBFB002BEA2DB</vt:lpwstr>
  </property>
</Properties>
</file>